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\OneDrive\Desktop\Smart working\Allegati MOP\Manualistica per quesito gara\MOP ADC\"/>
    </mc:Choice>
  </mc:AlternateContent>
  <xr:revisionPtr revIDLastSave="0" documentId="8_{43C79815-3B8C-48D6-93A1-C310D5FE739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gistro spese certificate" sheetId="4" r:id="rId1"/>
  </sheets>
  <definedNames>
    <definedName name="_xlnm._FilterDatabase" localSheetId="0" hidden="1">'Registro spese certificate'!$A$10:$M$63</definedName>
    <definedName name="_xlnm.Print_Area" localSheetId="0">'Registro spese certificate'!$B$2:$M$64</definedName>
    <definedName name="_xlnm.Print_Titles" localSheetId="0">'Registro spese certificate'!$9:$10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0" i="4" l="1"/>
  <c r="M59" i="4"/>
  <c r="M58" i="4"/>
  <c r="K60" i="4" l="1"/>
  <c r="I60" i="4" l="1"/>
  <c r="M60" i="4" s="1"/>
  <c r="J60" i="4"/>
  <c r="I57" i="4" l="1"/>
  <c r="L56" i="4" l="1"/>
  <c r="L55" i="4"/>
  <c r="L53" i="4"/>
  <c r="L52" i="4"/>
  <c r="L48" i="4"/>
  <c r="J57" i="4"/>
  <c r="L54" i="4" l="1"/>
  <c r="L57" i="4"/>
  <c r="M57" i="4" s="1"/>
  <c r="M55" i="4"/>
  <c r="K57" i="4"/>
  <c r="M52" i="4" l="1"/>
  <c r="J54" i="4"/>
  <c r="K54" i="4" l="1"/>
  <c r="I54" i="4"/>
  <c r="M45" i="4"/>
  <c r="M54" i="4" l="1"/>
  <c r="J51" i="4"/>
  <c r="L49" i="4" l="1"/>
  <c r="M49" i="4" s="1"/>
  <c r="L50" i="4"/>
  <c r="M48" i="4"/>
  <c r="K51" i="4"/>
  <c r="L51" i="4" l="1"/>
  <c r="L47" i="4"/>
  <c r="J47" i="4"/>
  <c r="K47" i="4"/>
  <c r="K44" i="4" l="1"/>
  <c r="J44" i="4"/>
  <c r="K41" i="4"/>
  <c r="J41" i="4"/>
  <c r="K35" i="4"/>
  <c r="J35" i="4"/>
  <c r="J31" i="4"/>
  <c r="I31" i="4"/>
  <c r="K21" i="4"/>
  <c r="J21" i="4"/>
  <c r="L21" i="4" l="1"/>
  <c r="L18" i="4"/>
  <c r="L16" i="4"/>
  <c r="L14" i="4"/>
  <c r="L12" i="4"/>
  <c r="I18" i="4"/>
  <c r="I16" i="4"/>
  <c r="I14" i="4"/>
  <c r="I12" i="4"/>
  <c r="L44" i="4"/>
  <c r="L41" i="4"/>
  <c r="I41" i="4"/>
  <c r="L35" i="4"/>
  <c r="I35" i="4"/>
  <c r="I21" i="4"/>
  <c r="M21" i="4" s="1"/>
  <c r="M12" i="4" l="1"/>
  <c r="M16" i="4"/>
  <c r="M14" i="4"/>
  <c r="M18" i="4"/>
  <c r="M35" i="4"/>
  <c r="I37" i="4"/>
  <c r="I36" i="4" l="1"/>
  <c r="I38" i="4" s="1"/>
  <c r="M41" i="4"/>
  <c r="I50" i="4"/>
  <c r="I51" i="4" s="1"/>
  <c r="I43" i="4"/>
  <c r="I44" i="4" s="1"/>
  <c r="M51" i="4" l="1"/>
  <c r="M44" i="4"/>
  <c r="L25" i="4"/>
  <c r="K23" i="4"/>
  <c r="K31" i="4" s="1"/>
  <c r="L23" i="4" l="1"/>
  <c r="L31" i="4" s="1"/>
  <c r="L61" i="4" s="1"/>
  <c r="I47" i="4"/>
  <c r="I61" i="4" s="1"/>
  <c r="M61" i="4" l="1"/>
  <c r="M47" i="4"/>
  <c r="M31" i="4"/>
  <c r="M32" i="4"/>
  <c r="M33" i="4"/>
  <c r="M39" i="4"/>
  <c r="M42" i="4"/>
  <c r="M22" i="4"/>
  <c r="M23" i="4"/>
  <c r="M24" i="4"/>
  <c r="M25" i="4"/>
  <c r="M26" i="4"/>
  <c r="M27" i="4"/>
  <c r="M28" i="4"/>
  <c r="M15" i="4" l="1"/>
  <c r="M17" i="4"/>
  <c r="M13" i="4"/>
  <c r="M11" i="4" l="1"/>
  <c r="M19" i="4"/>
</calcChain>
</file>

<file path=xl/sharedStrings.xml><?xml version="1.0" encoding="utf-8"?>
<sst xmlns="http://schemas.openxmlformats.org/spreadsheetml/2006/main" count="156" uniqueCount="88">
  <si>
    <t>1.1</t>
  </si>
  <si>
    <t>1.2</t>
  </si>
  <si>
    <t>1.3</t>
  </si>
  <si>
    <t>1.4</t>
  </si>
  <si>
    <t>1.5</t>
  </si>
  <si>
    <t>Le fatture contengono gli elementi minimi richiesti dalla normativa civilistica e fiscale vigente (data emissione, numero progressivo, indicazione del cedente o prestatore del servizio, numero di partita iva, natura, quantità e qualità dei beni ceduti e dei servizi prestati, base imponibile, aliquota iva o titoli di esenzione, ammontare iva)?</t>
  </si>
  <si>
    <t>Sono state rispettate le modalità indicate per la rendicontazione delle spese ed il relativo format è stato compilato in ogni sua parte?</t>
  </si>
  <si>
    <t>Il rendiconto delle spese sostenute tiene conto di di eventuali spese de-rendicontate nel corso dell'intervento e le stesse sono coerenti con quelle indicate nei precedenti rendiconti e nelle comunicazioni trimestrali inviate all'AdC?</t>
  </si>
  <si>
    <t>La documentazione amministrativo-contabile a supporto della spesa, relativa al corretto svolgimento delle azioni, esiste ed è completa?</t>
  </si>
  <si>
    <t>Le attività di controllo di I livello sono state effettuate dall'OI contestualmente alla realizzazione delle attività e gli esiti delle verifiche sono adeguatamente riportati nella relazione sui controlli di primo livello?</t>
  </si>
  <si>
    <t>EGF/2011/016</t>
  </si>
  <si>
    <t>Agile</t>
  </si>
  <si>
    <t>Regione Piemonte</t>
  </si>
  <si>
    <t>ORGANISMO INTERMEDIO</t>
  </si>
  <si>
    <t>DOMANDA FEG</t>
  </si>
  <si>
    <t>DATA DI CONCLUSIONE DELLE ATTIVITA'</t>
  </si>
  <si>
    <t>Regione Emilia-Romagna</t>
  </si>
  <si>
    <t>Regione Lazio</t>
  </si>
  <si>
    <t>Regione Lombardia</t>
  </si>
  <si>
    <t>Regione Siciliana</t>
  </si>
  <si>
    <t>Regione Toscana</t>
  </si>
  <si>
    <t>Regione Veneto</t>
  </si>
  <si>
    <t>Regione Marche</t>
  </si>
  <si>
    <t>EGF/2011/023</t>
  </si>
  <si>
    <t>Antonio Merloni</t>
  </si>
  <si>
    <t>Regione Umbria</t>
  </si>
  <si>
    <t>EGF/2011/025</t>
  </si>
  <si>
    <t>Lombardia ICT</t>
  </si>
  <si>
    <t>EGF/2011/026</t>
  </si>
  <si>
    <t>Emilia Romagna Motociclo</t>
  </si>
  <si>
    <t xml:space="preserve"> </t>
  </si>
  <si>
    <t>VDC Technologies</t>
  </si>
  <si>
    <t>EGF/2012/007</t>
  </si>
  <si>
    <t>EGF/2012/008</t>
  </si>
  <si>
    <t>De Tomaso Automobili</t>
  </si>
  <si>
    <t>IMPORTO</t>
  </si>
  <si>
    <t>REGISTRO CONTABILE DELLE SPESE CERTIFICATE</t>
  </si>
  <si>
    <t>Provincia Autonoma di Trento</t>
  </si>
  <si>
    <t>EGF/2011/002</t>
  </si>
  <si>
    <t>Trentino Alto Adige/Sud Tirol</t>
  </si>
  <si>
    <t>IMPORTO TOTALE DA PIANO FINANZIARIO</t>
  </si>
  <si>
    <t>SPESE CERTIFICATE</t>
  </si>
  <si>
    <t>EGF/2007/005</t>
  </si>
  <si>
    <t>Sardegna Tessile</t>
  </si>
  <si>
    <t>Regione Sardegna</t>
  </si>
  <si>
    <t>EGF/2007/006</t>
  </si>
  <si>
    <t>Piemonte Tessile</t>
  </si>
  <si>
    <t>EGF2007/007</t>
  </si>
  <si>
    <t>Lombardia Tessile</t>
  </si>
  <si>
    <t>EGF/2008/001</t>
  </si>
  <si>
    <t>Toscana Tessile</t>
  </si>
  <si>
    <t>DATA DI TRASMISSIONE DELLA CERTIFICAZIONE ALLA CE</t>
  </si>
  <si>
    <t>IMPORTO TOTALE RENDICONTATO</t>
  </si>
  <si>
    <t>n.d.</t>
  </si>
  <si>
    <t xml:space="preserve">DATA DI ACQUISIZIONE DEL RENDICONTO FINALE* </t>
  </si>
  <si>
    <t>*</t>
  </si>
  <si>
    <t>AT AdG</t>
  </si>
  <si>
    <t>n.a.</t>
  </si>
  <si>
    <t>SPESE NON AMMISSIBILI</t>
  </si>
  <si>
    <t>ritirata</t>
  </si>
  <si>
    <t>EGF/2011/024</t>
  </si>
  <si>
    <t>Medcenter Container Terminal</t>
  </si>
  <si>
    <t>Comune di Gioia Tauro</t>
  </si>
  <si>
    <t xml:space="preserve">Totale Domanda EGF/2011/002 Trentino Alto Adige/Sud Tirol </t>
  </si>
  <si>
    <t>Totale Domanda EGF/2011/016 Agile</t>
  </si>
  <si>
    <t>Totale Domanda EGF/2011/023 Antonio Merloni</t>
  </si>
  <si>
    <t>Totale Domanda EGF/2011/024 Medcenter Container Terminal</t>
  </si>
  <si>
    <t>Totale Domanda EGF/2011/025 Lombardia ICT</t>
  </si>
  <si>
    <t>Totale Domanda EGF/2011/026 Emilia Romagna Motociclo</t>
  </si>
  <si>
    <t>Totale Domanda EGF/2012/007 VDC Technologies</t>
  </si>
  <si>
    <t>Totale Domanda EGF/2012/008 De Tomaso Automobili</t>
  </si>
  <si>
    <t>Totale Domanda EGF/2007/005 Sardegna Tessile</t>
  </si>
  <si>
    <t>Totale Domanda EGF/2007/006 Piemonte Tessile</t>
  </si>
  <si>
    <t>Totale Domanda EGF/2007/007 Lombardia Tessile</t>
  </si>
  <si>
    <t>Totale Domanda EGF/2008/001 Toscana Tessile</t>
  </si>
  <si>
    <t>**</t>
  </si>
  <si>
    <t>Importi non comprensivi delle domande ritirate</t>
  </si>
  <si>
    <t>EGF/2014/010</t>
  </si>
  <si>
    <t>Whirlpool Europe S.r.l.</t>
  </si>
  <si>
    <t>Totale Domanda EGF/2014/010 Whirlpool Europe s.r.l.</t>
  </si>
  <si>
    <t>%
IMPORTO TOTALE PIANO FINANZIARIO</t>
  </si>
  <si>
    <t>Totali Domande Certificate**</t>
  </si>
  <si>
    <t>EGF/2015/004</t>
  </si>
  <si>
    <t>Alitalia</t>
  </si>
  <si>
    <t>Totale Domanda EGF/2015/004 Alitalia</t>
  </si>
  <si>
    <t xml:space="preserve">EGF/2017/004 </t>
  </si>
  <si>
    <t>Almaviva</t>
  </si>
  <si>
    <t>Data di trasmissione da parte dell'Autorità di Gestione all'Autorità di Certificazione del rendiconto complessivo delle spese (OI + MLPS/ANPAL)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</si>
</sst>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EUR]\ #,##0.00"/>
    <numFmt numFmtId="165" formatCode="0.0%"/>
  </numFmts>
  <fonts count="1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3"/>
      <name val="Arial"/>
      <family val="2"/>
    </font>
    <font>
      <sz val="15"/>
      <color theme="1"/>
      <name val="Arial"/>
      <family val="2"/>
    </font>
    <font>
      <b/>
      <i/>
      <sz val="15"/>
      <name val="Arial"/>
      <family val="2"/>
    </font>
    <font>
      <b/>
      <sz val="15"/>
      <name val="Arial"/>
      <family val="2"/>
    </font>
    <font>
      <b/>
      <i/>
      <sz val="20"/>
      <color theme="0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Border="1"/>
    <xf numFmtId="0" fontId="1" fillId="2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7" borderId="0" xfId="0" applyFont="1" applyFill="1" applyBorder="1" applyAlignment="1">
      <alignment horizontal="center" vertical="center"/>
    </xf>
    <xf numFmtId="0" fontId="1" fillId="7" borderId="0" xfId="0" applyFont="1" applyFill="1" applyBorder="1"/>
    <xf numFmtId="0" fontId="1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2" borderId="0" xfId="0" applyFont="1" applyFill="1" applyBorder="1" applyAlignment="1"/>
    <xf numFmtId="0" fontId="5" fillId="2" borderId="0" xfId="0" applyFont="1" applyFill="1" applyBorder="1" applyAlignment="1"/>
    <xf numFmtId="0" fontId="5" fillId="9" borderId="0" xfId="0" applyFont="1" applyFill="1" applyBorder="1" applyAlignment="1"/>
    <xf numFmtId="49" fontId="2" fillId="7" borderId="0" xfId="0" applyNumberFormat="1" applyFont="1" applyFill="1" applyBorder="1" applyAlignment="1">
      <alignment horizontal="center" vertical="center"/>
    </xf>
    <xf numFmtId="49" fontId="2" fillId="6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9" borderId="0" xfId="0" applyFont="1" applyFill="1" applyBorder="1"/>
    <xf numFmtId="0" fontId="5" fillId="8" borderId="0" xfId="0" applyFont="1" applyFill="1" applyBorder="1" applyAlignment="1"/>
    <xf numFmtId="0" fontId="6" fillId="10" borderId="0" xfId="0" applyFont="1" applyFill="1" applyBorder="1" applyAlignment="1"/>
    <xf numFmtId="0" fontId="1" fillId="2" borderId="0" xfId="0" applyFont="1" applyFill="1" applyBorder="1" applyAlignment="1"/>
    <xf numFmtId="0" fontId="2" fillId="6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vertical="center" wrapText="1"/>
    </xf>
    <xf numFmtId="0" fontId="2" fillId="6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1" xfId="0" applyFont="1" applyFill="1" applyBorder="1"/>
    <xf numFmtId="0" fontId="1" fillId="2" borderId="8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14" fontId="8" fillId="0" borderId="1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2" fillId="2" borderId="0" xfId="0" applyFont="1" applyFill="1" applyBorder="1" applyAlignment="1"/>
    <xf numFmtId="164" fontId="1" fillId="0" borderId="0" xfId="0" applyNumberFormat="1" applyFont="1" applyBorder="1"/>
    <xf numFmtId="0" fontId="9" fillId="2" borderId="0" xfId="0" applyFont="1" applyFill="1" applyBorder="1" applyAlignment="1">
      <alignment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vertical="center"/>
    </xf>
    <xf numFmtId="164" fontId="8" fillId="2" borderId="10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8" fillId="2" borderId="8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164" fontId="8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vertical="center"/>
    </xf>
    <xf numFmtId="165" fontId="8" fillId="2" borderId="1" xfId="1" applyNumberFormat="1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0" fillId="11" borderId="12" xfId="0" applyFont="1" applyFill="1" applyBorder="1" applyAlignment="1">
      <alignment horizontal="right" vertical="center"/>
    </xf>
    <xf numFmtId="0" fontId="10" fillId="11" borderId="6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164" fontId="11" fillId="11" borderId="9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right" vertical="center"/>
    </xf>
    <xf numFmtId="0" fontId="10" fillId="11" borderId="3" xfId="0" applyFont="1" applyFill="1" applyBorder="1" applyAlignment="1">
      <alignment horizontal="right" vertical="center"/>
    </xf>
    <xf numFmtId="0" fontId="10" fillId="11" borderId="4" xfId="0" applyFont="1" applyFill="1" applyBorder="1" applyAlignment="1">
      <alignment horizontal="right" vertical="center"/>
    </xf>
    <xf numFmtId="164" fontId="11" fillId="11" borderId="1" xfId="0" applyNumberFormat="1" applyFont="1" applyFill="1" applyBorder="1" applyAlignment="1">
      <alignment vertical="center"/>
    </xf>
    <xf numFmtId="164" fontId="11" fillId="11" borderId="3" xfId="0" applyNumberFormat="1" applyFont="1" applyFill="1" applyBorder="1" applyAlignment="1">
      <alignment vertical="center"/>
    </xf>
    <xf numFmtId="165" fontId="11" fillId="11" borderId="1" xfId="1" applyNumberFormat="1" applyFont="1" applyFill="1" applyBorder="1" applyAlignment="1">
      <alignment horizontal="center" vertical="center"/>
    </xf>
    <xf numFmtId="10" fontId="11" fillId="5" borderId="9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64" fontId="8" fillId="0" borderId="18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vertical="center"/>
    </xf>
    <xf numFmtId="164" fontId="11" fillId="11" borderId="1" xfId="0" applyNumberFormat="1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>
      <alignment vertical="center"/>
    </xf>
    <xf numFmtId="164" fontId="11" fillId="5" borderId="2" xfId="0" applyNumberFormat="1" applyFont="1" applyFill="1" applyBorder="1" applyAlignment="1">
      <alignment vertical="center"/>
    </xf>
    <xf numFmtId="164" fontId="11" fillId="5" borderId="4" xfId="0" applyNumberFormat="1" applyFont="1" applyFill="1" applyBorder="1" applyAlignment="1">
      <alignment vertical="center"/>
    </xf>
    <xf numFmtId="165" fontId="8" fillId="2" borderId="9" xfId="1" applyNumberFormat="1" applyFont="1" applyFill="1" applyBorder="1" applyAlignment="1">
      <alignment horizontal="center" vertical="center"/>
    </xf>
    <xf numFmtId="165" fontId="8" fillId="2" borderId="18" xfId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165" fontId="8" fillId="0" borderId="18" xfId="1" applyNumberFormat="1" applyFont="1" applyFill="1" applyBorder="1" applyAlignment="1">
      <alignment horizontal="center" vertical="center"/>
    </xf>
    <xf numFmtId="165" fontId="8" fillId="0" borderId="9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165" fontId="11" fillId="11" borderId="1" xfId="1" applyNumberFormat="1" applyFont="1" applyFill="1" applyBorder="1" applyAlignment="1">
      <alignment horizontal="right" vertical="center"/>
    </xf>
    <xf numFmtId="10" fontId="11" fillId="11" borderId="1" xfId="1" applyNumberFormat="1" applyFont="1" applyFill="1" applyBorder="1" applyAlignment="1">
      <alignment horizontal="center" vertical="center"/>
    </xf>
    <xf numFmtId="10" fontId="11" fillId="11" borderId="9" xfId="1" applyNumberFormat="1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top" wrapText="1"/>
    </xf>
    <xf numFmtId="164" fontId="8" fillId="2" borderId="9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9" fontId="4" fillId="2" borderId="1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18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4" fontId="4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5"/>
  <sheetViews>
    <sheetView tabSelected="1" view="pageBreakPreview" topLeftCell="G55" zoomScaleNormal="100" zoomScaleSheetLayoutView="100" workbookViewId="0">
      <selection activeCell="L61" sqref="L61"/>
    </sheetView>
  </sheetViews>
  <sheetFormatPr defaultColWidth="9.109375" defaultRowHeight="15" x14ac:dyDescent="0.25"/>
  <cols>
    <col min="1" max="2" width="4.44140625" style="1" customWidth="1"/>
    <col min="3" max="3" width="35.6640625" style="1" customWidth="1"/>
    <col min="4" max="4" width="18.6640625" style="1" customWidth="1"/>
    <col min="5" max="5" width="29" style="97" customWidth="1"/>
    <col min="6" max="7" width="30.6640625" style="1" customWidth="1"/>
    <col min="8" max="8" width="36.109375" style="1" customWidth="1"/>
    <col min="9" max="10" width="30.6640625" style="1" customWidth="1"/>
    <col min="11" max="11" width="23.109375" style="1" customWidth="1"/>
    <col min="12" max="12" width="30.6640625" style="1" customWidth="1"/>
    <col min="13" max="13" width="13.6640625" style="1" customWidth="1"/>
    <col min="14" max="16384" width="9.109375" style="1"/>
  </cols>
  <sheetData>
    <row r="1" spans="1:25" ht="14.25" customHeight="1" x14ac:dyDescent="0.25"/>
    <row r="2" spans="1:25" s="9" customFormat="1" ht="57.75" customHeight="1" x14ac:dyDescent="0.25">
      <c r="A2" s="8"/>
      <c r="B2" s="126" t="s">
        <v>36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8"/>
    </row>
    <row r="3" spans="1:25" s="7" customFormat="1" ht="7.5" customHeight="1" x14ac:dyDescent="0.25">
      <c r="A3" s="2"/>
      <c r="B3" s="2"/>
      <c r="C3" s="19"/>
      <c r="D3" s="19"/>
      <c r="E3" s="2"/>
      <c r="F3" s="19"/>
      <c r="G3" s="19"/>
      <c r="H3" s="19"/>
      <c r="I3" s="19"/>
      <c r="J3" s="19"/>
      <c r="K3" s="19"/>
      <c r="L3" s="19"/>
      <c r="M3" s="19"/>
    </row>
    <row r="4" spans="1:25" s="6" customFormat="1" ht="54.9" hidden="1" customHeight="1" x14ac:dyDescent="0.25">
      <c r="A4" s="5"/>
      <c r="B4" s="5"/>
      <c r="C4" s="13" t="s">
        <v>0</v>
      </c>
      <c r="D4" s="22" t="s">
        <v>6</v>
      </c>
      <c r="E4" s="98"/>
      <c r="F4" s="22"/>
      <c r="G4" s="22"/>
      <c r="H4" s="22"/>
      <c r="I4" s="22"/>
      <c r="J4" s="22"/>
      <c r="K4" s="22"/>
      <c r="L4" s="21"/>
      <c r="M4" s="21"/>
    </row>
    <row r="5" spans="1:25" s="6" customFormat="1" ht="54.9" hidden="1" customHeight="1" x14ac:dyDescent="0.25">
      <c r="A5" s="5"/>
      <c r="B5" s="5"/>
      <c r="C5" s="13" t="s">
        <v>1</v>
      </c>
      <c r="D5" s="22" t="s">
        <v>7</v>
      </c>
      <c r="E5" s="98"/>
      <c r="F5" s="22"/>
      <c r="G5" s="22"/>
      <c r="H5" s="22"/>
      <c r="I5" s="22"/>
      <c r="J5" s="22"/>
      <c r="K5" s="22"/>
      <c r="L5" s="21"/>
      <c r="M5" s="21"/>
    </row>
    <row r="6" spans="1:25" s="6" customFormat="1" ht="54.9" hidden="1" customHeight="1" x14ac:dyDescent="0.25">
      <c r="A6" s="5"/>
      <c r="B6" s="5"/>
      <c r="C6" s="13" t="s">
        <v>2</v>
      </c>
      <c r="D6" s="22" t="s">
        <v>9</v>
      </c>
      <c r="E6" s="98"/>
      <c r="F6" s="22"/>
      <c r="G6" s="22"/>
      <c r="H6" s="22"/>
      <c r="I6" s="22"/>
      <c r="J6" s="22"/>
      <c r="K6" s="22"/>
      <c r="L6" s="21"/>
      <c r="M6" s="21"/>
    </row>
    <row r="7" spans="1:25" s="4" customFormat="1" ht="54.9" hidden="1" customHeight="1" x14ac:dyDescent="0.25">
      <c r="A7" s="3"/>
      <c r="B7" s="3"/>
      <c r="C7" s="14" t="s">
        <v>3</v>
      </c>
      <c r="D7" s="23" t="s">
        <v>8</v>
      </c>
      <c r="E7" s="99"/>
      <c r="F7" s="23"/>
      <c r="G7" s="23"/>
      <c r="H7" s="23"/>
      <c r="I7" s="23"/>
      <c r="J7" s="23"/>
      <c r="K7" s="23"/>
      <c r="L7" s="20"/>
      <c r="M7" s="20"/>
    </row>
    <row r="8" spans="1:25" s="6" customFormat="1" ht="64.5" hidden="1" customHeight="1" x14ac:dyDescent="0.25">
      <c r="A8" s="5"/>
      <c r="B8" s="5"/>
      <c r="C8" s="13" t="s">
        <v>4</v>
      </c>
      <c r="D8" s="22" t="s">
        <v>5</v>
      </c>
      <c r="E8" s="98"/>
      <c r="F8" s="22"/>
      <c r="G8" s="22"/>
      <c r="H8" s="22"/>
      <c r="I8" s="22"/>
      <c r="J8" s="22"/>
      <c r="K8" s="22"/>
      <c r="L8" s="21"/>
      <c r="M8" s="21"/>
    </row>
    <row r="9" spans="1:25" s="25" customFormat="1" ht="21.75" customHeight="1" x14ac:dyDescent="0.25">
      <c r="A9" s="2"/>
      <c r="B9" s="129" t="s">
        <v>13</v>
      </c>
      <c r="C9" s="130"/>
      <c r="D9" s="129" t="s">
        <v>14</v>
      </c>
      <c r="E9" s="130"/>
      <c r="F9" s="133" t="s">
        <v>15</v>
      </c>
      <c r="G9" s="133" t="s">
        <v>54</v>
      </c>
      <c r="H9" s="133" t="s">
        <v>51</v>
      </c>
      <c r="I9" s="133" t="s">
        <v>40</v>
      </c>
      <c r="J9" s="133" t="s">
        <v>52</v>
      </c>
      <c r="K9" s="133" t="s">
        <v>58</v>
      </c>
      <c r="L9" s="135" t="s">
        <v>41</v>
      </c>
      <c r="M9" s="136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94"/>
    </row>
    <row r="10" spans="1:25" s="24" customFormat="1" ht="63" customHeight="1" x14ac:dyDescent="0.25">
      <c r="A10" s="2"/>
      <c r="B10" s="131"/>
      <c r="C10" s="132"/>
      <c r="D10" s="131"/>
      <c r="E10" s="132"/>
      <c r="F10" s="134"/>
      <c r="G10" s="134"/>
      <c r="H10" s="134"/>
      <c r="I10" s="134"/>
      <c r="J10" s="134"/>
      <c r="K10" s="134"/>
      <c r="L10" s="88" t="s">
        <v>35</v>
      </c>
      <c r="M10" s="111" t="s">
        <v>80</v>
      </c>
    </row>
    <row r="11" spans="1:25" s="7" customFormat="1" ht="35.1" customHeight="1" x14ac:dyDescent="0.25">
      <c r="A11" s="2"/>
      <c r="B11" s="82">
        <v>1</v>
      </c>
      <c r="C11" s="64" t="s">
        <v>44</v>
      </c>
      <c r="D11" s="107" t="s">
        <v>42</v>
      </c>
      <c r="E11" s="106" t="s">
        <v>43</v>
      </c>
      <c r="F11" s="37">
        <v>39655</v>
      </c>
      <c r="G11" s="37" t="s">
        <v>53</v>
      </c>
      <c r="H11" s="63">
        <v>39842</v>
      </c>
      <c r="I11" s="83">
        <v>21942000</v>
      </c>
      <c r="J11" s="84" t="s">
        <v>53</v>
      </c>
      <c r="K11" s="85" t="s">
        <v>53</v>
      </c>
      <c r="L11" s="86">
        <v>17437554</v>
      </c>
      <c r="M11" s="95">
        <f t="shared" ref="M11:M16" si="0">L11/I11</f>
        <v>0.7947112387202625</v>
      </c>
    </row>
    <row r="12" spans="1:25" s="45" customFormat="1" ht="34.5" customHeight="1" x14ac:dyDescent="0.25">
      <c r="A12" s="41"/>
      <c r="B12" s="75"/>
      <c r="C12" s="76"/>
      <c r="D12" s="76"/>
      <c r="E12" s="100"/>
      <c r="F12" s="76"/>
      <c r="G12" s="76"/>
      <c r="H12" s="77" t="s">
        <v>71</v>
      </c>
      <c r="I12" s="78">
        <f>+I11</f>
        <v>21942000</v>
      </c>
      <c r="J12" s="87" t="s">
        <v>53</v>
      </c>
      <c r="K12" s="87" t="s">
        <v>53</v>
      </c>
      <c r="L12" s="78">
        <f>+L11</f>
        <v>17437554</v>
      </c>
      <c r="M12" s="109">
        <f t="shared" si="0"/>
        <v>0.7947112387202625</v>
      </c>
    </row>
    <row r="13" spans="1:25" s="7" customFormat="1" ht="35.1" customHeight="1" x14ac:dyDescent="0.25">
      <c r="A13" s="2"/>
      <c r="B13" s="69">
        <v>2</v>
      </c>
      <c r="C13" s="30" t="s">
        <v>12</v>
      </c>
      <c r="D13" s="107" t="s">
        <v>45</v>
      </c>
      <c r="E13" s="106" t="s">
        <v>46</v>
      </c>
      <c r="F13" s="37">
        <v>39660</v>
      </c>
      <c r="G13" s="37" t="s">
        <v>53</v>
      </c>
      <c r="H13" s="63">
        <v>39848</v>
      </c>
      <c r="I13" s="70">
        <v>15597500</v>
      </c>
      <c r="J13" s="71" t="s">
        <v>53</v>
      </c>
      <c r="K13" s="72" t="s">
        <v>53</v>
      </c>
      <c r="L13" s="73">
        <v>5287801</v>
      </c>
      <c r="M13" s="96">
        <f t="shared" si="0"/>
        <v>0.3390159320403911</v>
      </c>
    </row>
    <row r="14" spans="1:25" s="45" customFormat="1" ht="34.5" customHeight="1" x14ac:dyDescent="0.25">
      <c r="A14" s="41"/>
      <c r="B14" s="75"/>
      <c r="C14" s="76"/>
      <c r="D14" s="76"/>
      <c r="E14" s="100"/>
      <c r="F14" s="76"/>
      <c r="G14" s="76"/>
      <c r="H14" s="77" t="s">
        <v>72</v>
      </c>
      <c r="I14" s="78">
        <f>+I13</f>
        <v>15597500</v>
      </c>
      <c r="J14" s="87" t="s">
        <v>53</v>
      </c>
      <c r="K14" s="87" t="s">
        <v>53</v>
      </c>
      <c r="L14" s="78">
        <f>+L13</f>
        <v>5287801</v>
      </c>
      <c r="M14" s="110">
        <f t="shared" si="0"/>
        <v>0.3390159320403911</v>
      </c>
    </row>
    <row r="15" spans="1:25" s="7" customFormat="1" ht="35.1" customHeight="1" x14ac:dyDescent="0.25">
      <c r="A15" s="2"/>
      <c r="B15" s="69">
        <v>3</v>
      </c>
      <c r="C15" s="30" t="s">
        <v>18</v>
      </c>
      <c r="D15" s="107" t="s">
        <v>47</v>
      </c>
      <c r="E15" s="106" t="s">
        <v>48</v>
      </c>
      <c r="F15" s="37">
        <v>39660</v>
      </c>
      <c r="G15" s="37" t="s">
        <v>53</v>
      </c>
      <c r="H15" s="63">
        <v>39840</v>
      </c>
      <c r="I15" s="70">
        <v>24138250</v>
      </c>
      <c r="J15" s="71" t="s">
        <v>53</v>
      </c>
      <c r="K15" s="72" t="s">
        <v>53</v>
      </c>
      <c r="L15" s="73">
        <v>8409888</v>
      </c>
      <c r="M15" s="96">
        <f t="shared" si="0"/>
        <v>0.34840504179051918</v>
      </c>
    </row>
    <row r="16" spans="1:25" s="45" customFormat="1" ht="34.5" customHeight="1" x14ac:dyDescent="0.25">
      <c r="A16" s="41"/>
      <c r="B16" s="75"/>
      <c r="C16" s="76"/>
      <c r="D16" s="76"/>
      <c r="E16" s="100"/>
      <c r="F16" s="76"/>
      <c r="G16" s="76"/>
      <c r="H16" s="77" t="s">
        <v>73</v>
      </c>
      <c r="I16" s="78">
        <f>+I15</f>
        <v>24138250</v>
      </c>
      <c r="J16" s="87" t="s">
        <v>53</v>
      </c>
      <c r="K16" s="87" t="s">
        <v>53</v>
      </c>
      <c r="L16" s="78">
        <f>+L15</f>
        <v>8409888</v>
      </c>
      <c r="M16" s="110">
        <f t="shared" si="0"/>
        <v>0.34840504179051918</v>
      </c>
    </row>
    <row r="17" spans="1:13" s="7" customFormat="1" ht="35.1" customHeight="1" x14ac:dyDescent="0.25">
      <c r="A17" s="2"/>
      <c r="B17" s="69">
        <v>4</v>
      </c>
      <c r="C17" s="30" t="s">
        <v>20</v>
      </c>
      <c r="D17" s="107" t="s">
        <v>49</v>
      </c>
      <c r="E17" s="106" t="s">
        <v>50</v>
      </c>
      <c r="F17" s="37">
        <v>39851</v>
      </c>
      <c r="G17" s="37" t="s">
        <v>53</v>
      </c>
      <c r="H17" s="63">
        <v>40030</v>
      </c>
      <c r="I17" s="70">
        <v>7708400</v>
      </c>
      <c r="J17" s="71" t="s">
        <v>53</v>
      </c>
      <c r="K17" s="72" t="s">
        <v>53</v>
      </c>
      <c r="L17" s="73">
        <v>1583155</v>
      </c>
      <c r="M17" s="96">
        <f t="shared" ref="M17" si="1">L17/I17</f>
        <v>0.20538049400653832</v>
      </c>
    </row>
    <row r="18" spans="1:13" s="45" customFormat="1" ht="34.5" customHeight="1" x14ac:dyDescent="0.25">
      <c r="A18" s="41"/>
      <c r="B18" s="75"/>
      <c r="C18" s="76"/>
      <c r="D18" s="76"/>
      <c r="E18" s="100"/>
      <c r="F18" s="76"/>
      <c r="G18" s="76"/>
      <c r="H18" s="77" t="s">
        <v>74</v>
      </c>
      <c r="I18" s="78">
        <f>+I17</f>
        <v>7708400</v>
      </c>
      <c r="J18" s="87" t="s">
        <v>53</v>
      </c>
      <c r="K18" s="87" t="s">
        <v>53</v>
      </c>
      <c r="L18" s="78">
        <f>+L17</f>
        <v>1583155</v>
      </c>
      <c r="M18" s="110">
        <f>L18/I18</f>
        <v>0.20538049400653832</v>
      </c>
    </row>
    <row r="19" spans="1:13" s="7" customFormat="1" ht="35.1" customHeight="1" x14ac:dyDescent="0.25">
      <c r="A19" s="2"/>
      <c r="B19" s="29">
        <v>5</v>
      </c>
      <c r="C19" s="30" t="s">
        <v>37</v>
      </c>
      <c r="D19" s="118" t="s">
        <v>38</v>
      </c>
      <c r="E19" s="120" t="s">
        <v>39</v>
      </c>
      <c r="F19" s="122">
        <v>41395</v>
      </c>
      <c r="G19" s="122">
        <v>41548</v>
      </c>
      <c r="H19" s="122">
        <v>41577</v>
      </c>
      <c r="I19" s="57">
        <v>5886500</v>
      </c>
      <c r="J19" s="52">
        <v>2087600.7400000002</v>
      </c>
      <c r="K19" s="50">
        <v>0</v>
      </c>
      <c r="L19" s="52">
        <v>2087600.7400000002</v>
      </c>
      <c r="M19" s="92">
        <f>L19/I19</f>
        <v>0.35464210311730232</v>
      </c>
    </row>
    <row r="20" spans="1:13" s="7" customFormat="1" ht="35.1" customHeight="1" x14ac:dyDescent="0.25">
      <c r="A20" s="2"/>
      <c r="B20" s="29"/>
      <c r="C20" s="38" t="s">
        <v>56</v>
      </c>
      <c r="D20" s="124"/>
      <c r="E20" s="125"/>
      <c r="F20" s="123"/>
      <c r="G20" s="123"/>
      <c r="H20" s="123"/>
      <c r="I20" s="57">
        <v>142500</v>
      </c>
      <c r="J20" s="59">
        <v>164477.17000000001</v>
      </c>
      <c r="K20" s="50">
        <v>0</v>
      </c>
      <c r="L20" s="60">
        <v>164477.17000000001</v>
      </c>
      <c r="M20" s="92" t="s">
        <v>57</v>
      </c>
    </row>
    <row r="21" spans="1:13" s="45" customFormat="1" ht="34.5" customHeight="1" x14ac:dyDescent="0.25">
      <c r="A21" s="41"/>
      <c r="B21" s="65"/>
      <c r="C21" s="66"/>
      <c r="D21" s="66"/>
      <c r="E21" s="101"/>
      <c r="F21" s="66"/>
      <c r="G21" s="66"/>
      <c r="H21" s="67" t="s">
        <v>63</v>
      </c>
      <c r="I21" s="68">
        <f>+I20+I19</f>
        <v>6029000</v>
      </c>
      <c r="J21" s="78">
        <f>+J20+J19</f>
        <v>2252077.91</v>
      </c>
      <c r="K21" s="78">
        <f>+K20+K19</f>
        <v>0</v>
      </c>
      <c r="L21" s="68">
        <f>+L20+L19</f>
        <v>2252077.91</v>
      </c>
      <c r="M21" s="110">
        <f>L21/I21</f>
        <v>0.37354087079117598</v>
      </c>
    </row>
    <row r="22" spans="1:13" s="7" customFormat="1" ht="35.1" customHeight="1" x14ac:dyDescent="0.25">
      <c r="A22" s="2"/>
      <c r="B22" s="29">
        <v>6</v>
      </c>
      <c r="C22" s="30" t="s">
        <v>16</v>
      </c>
      <c r="D22" s="140" t="s">
        <v>10</v>
      </c>
      <c r="E22" s="143" t="s">
        <v>11</v>
      </c>
      <c r="F22" s="122">
        <v>41713</v>
      </c>
      <c r="G22" s="122">
        <v>41894</v>
      </c>
      <c r="H22" s="122">
        <v>41897</v>
      </c>
      <c r="I22" s="57">
        <v>241000</v>
      </c>
      <c r="J22" s="59">
        <v>45587.420000000006</v>
      </c>
      <c r="K22" s="50">
        <v>0</v>
      </c>
      <c r="L22" s="60">
        <v>45587.420000000006</v>
      </c>
      <c r="M22" s="92">
        <f t="shared" ref="M22:M42" si="2">L22/I22</f>
        <v>0.18915941908713696</v>
      </c>
    </row>
    <row r="23" spans="1:13" s="7" customFormat="1" ht="35.1" customHeight="1" x14ac:dyDescent="0.25">
      <c r="A23" s="2"/>
      <c r="B23" s="29">
        <v>7</v>
      </c>
      <c r="C23" s="31" t="s">
        <v>17</v>
      </c>
      <c r="D23" s="141"/>
      <c r="E23" s="144"/>
      <c r="F23" s="139"/>
      <c r="G23" s="139"/>
      <c r="H23" s="139"/>
      <c r="I23" s="50">
        <v>1198653</v>
      </c>
      <c r="J23" s="51">
        <v>432376.52</v>
      </c>
      <c r="K23" s="50">
        <f>37799.25+28350</f>
        <v>66149.25</v>
      </c>
      <c r="L23" s="52">
        <f>J23-K23</f>
        <v>366227.27</v>
      </c>
      <c r="M23" s="92">
        <f t="shared" si="2"/>
        <v>0.3055323517314853</v>
      </c>
    </row>
    <row r="24" spans="1:13" s="7" customFormat="1" ht="35.1" customHeight="1" x14ac:dyDescent="0.25">
      <c r="A24" s="2"/>
      <c r="B24" s="29">
        <v>8</v>
      </c>
      <c r="C24" s="31" t="s">
        <v>18</v>
      </c>
      <c r="D24" s="141"/>
      <c r="E24" s="144"/>
      <c r="F24" s="139"/>
      <c r="G24" s="139"/>
      <c r="H24" s="139"/>
      <c r="I24" s="50">
        <v>1471450</v>
      </c>
      <c r="J24" s="51">
        <v>476254.04644300934</v>
      </c>
      <c r="K24" s="50">
        <v>0</v>
      </c>
      <c r="L24" s="52">
        <v>476254.04644300934</v>
      </c>
      <c r="M24" s="92">
        <f t="shared" si="2"/>
        <v>0.3236630850134285</v>
      </c>
    </row>
    <row r="25" spans="1:13" s="7" customFormat="1" ht="35.1" customHeight="1" x14ac:dyDescent="0.25">
      <c r="A25" s="2"/>
      <c r="B25" s="29">
        <v>9</v>
      </c>
      <c r="C25" s="32" t="s">
        <v>12</v>
      </c>
      <c r="D25" s="141"/>
      <c r="E25" s="144"/>
      <c r="F25" s="139"/>
      <c r="G25" s="139"/>
      <c r="H25" s="139"/>
      <c r="I25" s="50">
        <v>1819325</v>
      </c>
      <c r="J25" s="51">
        <v>290326.8</v>
      </c>
      <c r="K25" s="50">
        <v>547.04</v>
      </c>
      <c r="L25" s="52">
        <f>J25-K25</f>
        <v>289779.76</v>
      </c>
      <c r="M25" s="92">
        <f t="shared" si="2"/>
        <v>0.15927872150385447</v>
      </c>
    </row>
    <row r="26" spans="1:13" s="7" customFormat="1" ht="35.1" customHeight="1" x14ac:dyDescent="0.25">
      <c r="A26" s="2"/>
      <c r="B26" s="29">
        <v>10</v>
      </c>
      <c r="C26" s="33" t="s">
        <v>19</v>
      </c>
      <c r="D26" s="141"/>
      <c r="E26" s="144"/>
      <c r="F26" s="139"/>
      <c r="G26" s="139"/>
      <c r="H26" s="139"/>
      <c r="I26" s="50">
        <v>155600</v>
      </c>
      <c r="J26" s="51">
        <v>21268</v>
      </c>
      <c r="K26" s="50">
        <v>0</v>
      </c>
      <c r="L26" s="52">
        <v>21268</v>
      </c>
      <c r="M26" s="92">
        <f t="shared" si="2"/>
        <v>0.13668380462724936</v>
      </c>
    </row>
    <row r="27" spans="1:13" s="7" customFormat="1" ht="35.1" customHeight="1" x14ac:dyDescent="0.25">
      <c r="A27" s="2"/>
      <c r="B27" s="29">
        <v>11</v>
      </c>
      <c r="C27" s="32" t="s">
        <v>20</v>
      </c>
      <c r="D27" s="141"/>
      <c r="E27" s="144"/>
      <c r="F27" s="139"/>
      <c r="G27" s="139"/>
      <c r="H27" s="139"/>
      <c r="I27" s="50">
        <v>340600</v>
      </c>
      <c r="J27" s="51">
        <v>74984.27914811972</v>
      </c>
      <c r="K27" s="50">
        <v>0</v>
      </c>
      <c r="L27" s="52">
        <v>74984.27914811972</v>
      </c>
      <c r="M27" s="92">
        <f t="shared" si="2"/>
        <v>0.22015349133329337</v>
      </c>
    </row>
    <row r="28" spans="1:13" s="7" customFormat="1" ht="35.1" customHeight="1" x14ac:dyDescent="0.25">
      <c r="A28" s="2"/>
      <c r="B28" s="29">
        <v>12</v>
      </c>
      <c r="C28" s="34" t="s">
        <v>21</v>
      </c>
      <c r="D28" s="141"/>
      <c r="E28" s="144"/>
      <c r="F28" s="139"/>
      <c r="G28" s="139"/>
      <c r="H28" s="139"/>
      <c r="I28" s="50">
        <v>232299</v>
      </c>
      <c r="J28" s="51">
        <v>78119</v>
      </c>
      <c r="K28" s="50">
        <v>0</v>
      </c>
      <c r="L28" s="50">
        <v>78119</v>
      </c>
      <c r="M28" s="92">
        <f t="shared" si="2"/>
        <v>0.33628642396222108</v>
      </c>
    </row>
    <row r="29" spans="1:13" s="7" customFormat="1" ht="35.1" customHeight="1" x14ac:dyDescent="0.25">
      <c r="A29" s="2"/>
      <c r="B29" s="29">
        <v>13</v>
      </c>
      <c r="C29" s="34" t="s">
        <v>25</v>
      </c>
      <c r="D29" s="141"/>
      <c r="E29" s="144"/>
      <c r="F29" s="139"/>
      <c r="G29" s="139"/>
      <c r="H29" s="139"/>
      <c r="I29" s="50">
        <v>98242</v>
      </c>
      <c r="J29" s="49" t="s">
        <v>59</v>
      </c>
      <c r="K29" s="49" t="s">
        <v>59</v>
      </c>
      <c r="L29" s="49" t="s">
        <v>59</v>
      </c>
      <c r="M29" s="92" t="s">
        <v>57</v>
      </c>
    </row>
    <row r="30" spans="1:13" s="7" customFormat="1" ht="35.1" customHeight="1" x14ac:dyDescent="0.25">
      <c r="A30" s="2"/>
      <c r="B30" s="29"/>
      <c r="C30" s="34" t="s">
        <v>56</v>
      </c>
      <c r="D30" s="142"/>
      <c r="E30" s="145"/>
      <c r="F30" s="123"/>
      <c r="G30" s="123"/>
      <c r="H30" s="123"/>
      <c r="I30" s="54">
        <v>118946</v>
      </c>
      <c r="J30" s="52">
        <v>191559.94000000003</v>
      </c>
      <c r="K30" s="50">
        <v>0</v>
      </c>
      <c r="L30" s="50">
        <v>191559.94000000003</v>
      </c>
      <c r="M30" s="92" t="s">
        <v>57</v>
      </c>
    </row>
    <row r="31" spans="1:13" s="45" customFormat="1" ht="34.5" customHeight="1" x14ac:dyDescent="0.25">
      <c r="A31" s="41"/>
      <c r="B31" s="75"/>
      <c r="C31" s="76"/>
      <c r="D31" s="76"/>
      <c r="E31" s="100"/>
      <c r="F31" s="76"/>
      <c r="G31" s="76"/>
      <c r="H31" s="77" t="s">
        <v>64</v>
      </c>
      <c r="I31" s="78">
        <f>SUM(I22:I30)</f>
        <v>5676115</v>
      </c>
      <c r="J31" s="78">
        <f>SUM(J22:J30)</f>
        <v>1610476.005591129</v>
      </c>
      <c r="K31" s="78">
        <f>SUM(K22:K30)</f>
        <v>66696.289999999994</v>
      </c>
      <c r="L31" s="78">
        <f>SUM(L22:L30)</f>
        <v>1543779.7155911291</v>
      </c>
      <c r="M31" s="109">
        <f>L31/I31</f>
        <v>0.2719782308129996</v>
      </c>
    </row>
    <row r="32" spans="1:13" s="7" customFormat="1" ht="35.1" customHeight="1" x14ac:dyDescent="0.25">
      <c r="A32" s="2"/>
      <c r="B32" s="29">
        <v>14</v>
      </c>
      <c r="C32" s="34" t="s">
        <v>22</v>
      </c>
      <c r="D32" s="140" t="s">
        <v>23</v>
      </c>
      <c r="E32" s="120" t="s">
        <v>24</v>
      </c>
      <c r="F32" s="122">
        <v>41727</v>
      </c>
      <c r="G32" s="122">
        <v>41911</v>
      </c>
      <c r="H32" s="122">
        <v>41911</v>
      </c>
      <c r="I32" s="54">
        <v>4539276</v>
      </c>
      <c r="J32" s="52">
        <v>962951.02</v>
      </c>
      <c r="K32" s="50">
        <v>0</v>
      </c>
      <c r="L32" s="52">
        <v>962951.02</v>
      </c>
      <c r="M32" s="92">
        <f t="shared" si="2"/>
        <v>0.21213757876806785</v>
      </c>
    </row>
    <row r="33" spans="1:86" s="7" customFormat="1" ht="35.1" customHeight="1" x14ac:dyDescent="0.25">
      <c r="A33" s="2"/>
      <c r="B33" s="29">
        <v>15</v>
      </c>
      <c r="C33" s="35" t="s">
        <v>25</v>
      </c>
      <c r="D33" s="141"/>
      <c r="E33" s="121"/>
      <c r="F33" s="139"/>
      <c r="G33" s="139"/>
      <c r="H33" s="139"/>
      <c r="I33" s="55">
        <v>3061696</v>
      </c>
      <c r="J33" s="53">
        <v>393788.62</v>
      </c>
      <c r="K33" s="50">
        <v>0</v>
      </c>
      <c r="L33" s="53">
        <v>393788.62</v>
      </c>
      <c r="M33" s="92">
        <f t="shared" si="2"/>
        <v>0.12861780529484312</v>
      </c>
    </row>
    <row r="34" spans="1:86" s="7" customFormat="1" ht="35.1" customHeight="1" x14ac:dyDescent="0.25">
      <c r="A34" s="2"/>
      <c r="B34" s="29"/>
      <c r="C34" s="34" t="s">
        <v>56</v>
      </c>
      <c r="D34" s="142"/>
      <c r="E34" s="125"/>
      <c r="F34" s="123"/>
      <c r="G34" s="123"/>
      <c r="H34" s="123"/>
      <c r="I34" s="54">
        <v>188260.57143382588</v>
      </c>
      <c r="J34" s="53">
        <v>188260.57143382588</v>
      </c>
      <c r="K34" s="50">
        <v>0</v>
      </c>
      <c r="L34" s="53">
        <v>188260.57143382588</v>
      </c>
      <c r="M34" s="92" t="s">
        <v>57</v>
      </c>
    </row>
    <row r="35" spans="1:86" s="45" customFormat="1" ht="34.5" customHeight="1" x14ac:dyDescent="0.25">
      <c r="A35" s="41"/>
      <c r="B35" s="75"/>
      <c r="C35" s="76"/>
      <c r="D35" s="76"/>
      <c r="E35" s="100"/>
      <c r="F35" s="76"/>
      <c r="G35" s="76"/>
      <c r="H35" s="77" t="s">
        <v>65</v>
      </c>
      <c r="I35" s="78">
        <f>SUM(I32:I34)</f>
        <v>7789232.5714338254</v>
      </c>
      <c r="J35" s="78">
        <f>SUM(J32:J34)</f>
        <v>1545000.211433826</v>
      </c>
      <c r="K35" s="78">
        <f>SUM(K32:K34)</f>
        <v>0</v>
      </c>
      <c r="L35" s="78">
        <f>SUM(L32:L34)</f>
        <v>1545000.211433826</v>
      </c>
      <c r="M35" s="109">
        <f>L35/I35</f>
        <v>0.19835076142159994</v>
      </c>
    </row>
    <row r="36" spans="1:86" s="28" customFormat="1" ht="35.1" customHeight="1" x14ac:dyDescent="0.25">
      <c r="A36" s="2"/>
      <c r="B36" s="29">
        <v>16</v>
      </c>
      <c r="C36" s="36" t="s">
        <v>62</v>
      </c>
      <c r="D36" s="118" t="s">
        <v>60</v>
      </c>
      <c r="E36" s="120" t="s">
        <v>61</v>
      </c>
      <c r="F36" s="122" t="s">
        <v>59</v>
      </c>
      <c r="G36" s="122" t="s">
        <v>59</v>
      </c>
      <c r="H36" s="122" t="s">
        <v>59</v>
      </c>
      <c r="I36" s="58">
        <f>3429340-I37</f>
        <v>3364340</v>
      </c>
      <c r="J36" s="49" t="s">
        <v>59</v>
      </c>
      <c r="K36" s="49" t="s">
        <v>59</v>
      </c>
      <c r="L36" s="49" t="s">
        <v>59</v>
      </c>
      <c r="M36" s="62" t="s">
        <v>57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</row>
    <row r="37" spans="1:86" s="28" customFormat="1" ht="35.1" customHeight="1" x14ac:dyDescent="0.25">
      <c r="A37" s="2"/>
      <c r="B37" s="29"/>
      <c r="C37" s="33" t="s">
        <v>56</v>
      </c>
      <c r="D37" s="124"/>
      <c r="E37" s="125"/>
      <c r="F37" s="123"/>
      <c r="G37" s="123"/>
      <c r="H37" s="123"/>
      <c r="I37" s="50">
        <f>130000/2</f>
        <v>65000</v>
      </c>
      <c r="J37" s="49" t="s">
        <v>59</v>
      </c>
      <c r="K37" s="49" t="s">
        <v>59</v>
      </c>
      <c r="L37" s="49" t="s">
        <v>59</v>
      </c>
      <c r="M37" s="92" t="s">
        <v>57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</row>
    <row r="38" spans="1:86" s="45" customFormat="1" ht="34.5" customHeight="1" x14ac:dyDescent="0.25">
      <c r="A38" s="41"/>
      <c r="B38" s="75"/>
      <c r="C38" s="76"/>
      <c r="D38" s="76"/>
      <c r="E38" s="100"/>
      <c r="F38" s="76"/>
      <c r="G38" s="76"/>
      <c r="H38" s="77" t="s">
        <v>66</v>
      </c>
      <c r="I38" s="78">
        <f>SUM(I36:I37)</f>
        <v>3429340</v>
      </c>
      <c r="J38" s="87" t="s">
        <v>57</v>
      </c>
      <c r="K38" s="87" t="s">
        <v>57</v>
      </c>
      <c r="L38" s="87" t="s">
        <v>57</v>
      </c>
      <c r="M38" s="108" t="s">
        <v>57</v>
      </c>
    </row>
    <row r="39" spans="1:86" s="28" customFormat="1" ht="35.1" customHeight="1" x14ac:dyDescent="0.25">
      <c r="A39" s="2">
        <v>0</v>
      </c>
      <c r="B39" s="29">
        <v>17</v>
      </c>
      <c r="C39" s="36" t="s">
        <v>18</v>
      </c>
      <c r="D39" s="118" t="s">
        <v>26</v>
      </c>
      <c r="E39" s="120" t="s">
        <v>27</v>
      </c>
      <c r="F39" s="122">
        <v>41699</v>
      </c>
      <c r="G39" s="122">
        <v>41859</v>
      </c>
      <c r="H39" s="122">
        <v>41883</v>
      </c>
      <c r="I39" s="58">
        <v>1739700</v>
      </c>
      <c r="J39" s="53">
        <v>224757.09</v>
      </c>
      <c r="K39" s="50">
        <v>0</v>
      </c>
      <c r="L39" s="58">
        <v>224757.09</v>
      </c>
      <c r="M39" s="92">
        <f t="shared" si="2"/>
        <v>0.12919301603724781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</row>
    <row r="40" spans="1:86" s="28" customFormat="1" ht="35.1" customHeight="1" x14ac:dyDescent="0.25">
      <c r="A40" s="2"/>
      <c r="B40" s="29"/>
      <c r="C40" s="34" t="s">
        <v>56</v>
      </c>
      <c r="D40" s="124"/>
      <c r="E40" s="125"/>
      <c r="F40" s="123"/>
      <c r="G40" s="123"/>
      <c r="H40" s="123"/>
      <c r="I40" s="58">
        <v>52500</v>
      </c>
      <c r="J40" s="53">
        <v>81517.41</v>
      </c>
      <c r="K40" s="50">
        <v>0</v>
      </c>
      <c r="L40" s="61">
        <v>81517.41</v>
      </c>
      <c r="M40" s="92" t="s">
        <v>57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</row>
    <row r="41" spans="1:86" s="45" customFormat="1" ht="34.5" customHeight="1" x14ac:dyDescent="0.25">
      <c r="A41" s="41"/>
      <c r="B41" s="75"/>
      <c r="C41" s="76"/>
      <c r="D41" s="76"/>
      <c r="E41" s="100"/>
      <c r="F41" s="76"/>
      <c r="G41" s="76"/>
      <c r="H41" s="77" t="s">
        <v>67</v>
      </c>
      <c r="I41" s="78">
        <f>SUM(I39:I40)</f>
        <v>1792200</v>
      </c>
      <c r="J41" s="78">
        <f>SUM(J39:J40)</f>
        <v>306274.5</v>
      </c>
      <c r="K41" s="78">
        <f>SUM(K39:K40)</f>
        <v>0</v>
      </c>
      <c r="L41" s="78">
        <f>SUM(L38:L40)</f>
        <v>306274.5</v>
      </c>
      <c r="M41" s="109">
        <f>L41/I41</f>
        <v>0.17089303649146301</v>
      </c>
    </row>
    <row r="42" spans="1:86" s="27" customFormat="1" ht="35.1" customHeight="1" x14ac:dyDescent="0.25">
      <c r="A42" s="2"/>
      <c r="B42" s="29">
        <v>18</v>
      </c>
      <c r="C42" s="38" t="s">
        <v>16</v>
      </c>
      <c r="D42" s="140" t="s">
        <v>28</v>
      </c>
      <c r="E42" s="120" t="s">
        <v>29</v>
      </c>
      <c r="F42" s="122">
        <v>41699</v>
      </c>
      <c r="G42" s="122">
        <v>41859</v>
      </c>
      <c r="H42" s="122">
        <v>41883</v>
      </c>
      <c r="I42" s="50">
        <v>4010992</v>
      </c>
      <c r="J42" s="53">
        <v>270799.25</v>
      </c>
      <c r="K42" s="50">
        <v>0</v>
      </c>
      <c r="L42" s="61">
        <v>270799.25</v>
      </c>
      <c r="M42" s="92">
        <f t="shared" si="2"/>
        <v>6.7514283249630019E-2</v>
      </c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</row>
    <row r="43" spans="1:86" s="27" customFormat="1" ht="35.1" customHeight="1" x14ac:dyDescent="0.25">
      <c r="A43" s="2"/>
      <c r="B43" s="74"/>
      <c r="C43" s="34" t="s">
        <v>56</v>
      </c>
      <c r="D43" s="141"/>
      <c r="E43" s="121"/>
      <c r="F43" s="139"/>
      <c r="G43" s="139"/>
      <c r="H43" s="139"/>
      <c r="I43" s="58">
        <f>157000/2</f>
        <v>78500</v>
      </c>
      <c r="J43" s="53">
        <v>96434.11</v>
      </c>
      <c r="K43" s="58">
        <v>0</v>
      </c>
      <c r="L43" s="61">
        <v>96434.11</v>
      </c>
      <c r="M43" s="93" t="s">
        <v>57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</row>
    <row r="44" spans="1:86" s="45" customFormat="1" ht="34.5" customHeight="1" x14ac:dyDescent="0.25">
      <c r="A44" s="41"/>
      <c r="B44" s="75"/>
      <c r="C44" s="76"/>
      <c r="D44" s="76"/>
      <c r="E44" s="100"/>
      <c r="F44" s="76"/>
      <c r="G44" s="76"/>
      <c r="H44" s="77" t="s">
        <v>68</v>
      </c>
      <c r="I44" s="78">
        <f>SUM(I42:I43)</f>
        <v>4089492</v>
      </c>
      <c r="J44" s="78">
        <f>SUM(J42:J43)</f>
        <v>367233.36</v>
      </c>
      <c r="K44" s="78">
        <f>SUM(K42:K43)</f>
        <v>0</v>
      </c>
      <c r="L44" s="78">
        <f>SUM(L42:L43)</f>
        <v>367233.36</v>
      </c>
      <c r="M44" s="109">
        <f>L44/I44</f>
        <v>8.9799261130722341E-2</v>
      </c>
    </row>
    <row r="45" spans="1:86" s="27" customFormat="1" ht="35.1" customHeight="1" x14ac:dyDescent="0.25">
      <c r="A45" s="2"/>
      <c r="B45" s="29">
        <v>19</v>
      </c>
      <c r="C45" s="38" t="s">
        <v>17</v>
      </c>
      <c r="D45" s="118" t="s">
        <v>32</v>
      </c>
      <c r="E45" s="120" t="s">
        <v>31</v>
      </c>
      <c r="F45" s="122">
        <v>41973</v>
      </c>
      <c r="G45" s="122">
        <v>42152</v>
      </c>
      <c r="H45" s="122">
        <v>42153</v>
      </c>
      <c r="I45" s="50">
        <v>5860295.4000000004</v>
      </c>
      <c r="J45" s="60">
        <v>1454287.36</v>
      </c>
      <c r="K45" s="57">
        <v>200</v>
      </c>
      <c r="L45" s="54">
        <v>1454087.36</v>
      </c>
      <c r="M45" s="92">
        <f t="shared" ref="M45" si="3">L45/I45</f>
        <v>0.24812526685941463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</row>
    <row r="46" spans="1:86" s="27" customFormat="1" ht="35.1" customHeight="1" x14ac:dyDescent="0.25">
      <c r="A46" s="2"/>
      <c r="B46" s="29"/>
      <c r="C46" s="34" t="s">
        <v>56</v>
      </c>
      <c r="D46" s="119"/>
      <c r="E46" s="121"/>
      <c r="F46" s="123"/>
      <c r="G46" s="123"/>
      <c r="H46" s="123"/>
      <c r="I46" s="50">
        <v>161674.6</v>
      </c>
      <c r="J46" s="52">
        <v>249930.72</v>
      </c>
      <c r="K46" s="50">
        <v>0</v>
      </c>
      <c r="L46" s="54">
        <v>249930.72</v>
      </c>
      <c r="M46" s="93" t="s">
        <v>57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</row>
    <row r="47" spans="1:86" s="45" customFormat="1" ht="34.5" customHeight="1" x14ac:dyDescent="0.25">
      <c r="A47" s="41"/>
      <c r="B47" s="75"/>
      <c r="C47" s="76"/>
      <c r="D47" s="76"/>
      <c r="E47" s="100"/>
      <c r="F47" s="76"/>
      <c r="G47" s="76"/>
      <c r="H47" s="77" t="s">
        <v>69</v>
      </c>
      <c r="I47" s="78">
        <f>SUM(I45:I46)</f>
        <v>6021970</v>
      </c>
      <c r="J47" s="78">
        <f>SUM(J45:J46)</f>
        <v>1704218.08</v>
      </c>
      <c r="K47" s="78">
        <f>SUM(K45:K46)</f>
        <v>200</v>
      </c>
      <c r="L47" s="78">
        <f>SUM(L45:L46)</f>
        <v>1704018.08</v>
      </c>
      <c r="M47" s="109">
        <f>L47/I47</f>
        <v>0.28296688293033678</v>
      </c>
    </row>
    <row r="48" spans="1:86" s="27" customFormat="1" ht="35.1" customHeight="1" x14ac:dyDescent="0.25">
      <c r="A48" s="2"/>
      <c r="B48" s="29">
        <v>20</v>
      </c>
      <c r="C48" s="56" t="s">
        <v>12</v>
      </c>
      <c r="D48" s="118" t="s">
        <v>33</v>
      </c>
      <c r="E48" s="120" t="s">
        <v>34</v>
      </c>
      <c r="F48" s="138">
        <v>42019</v>
      </c>
      <c r="G48" s="137">
        <v>42194</v>
      </c>
      <c r="H48" s="137">
        <v>42195</v>
      </c>
      <c r="I48" s="50">
        <v>3973532</v>
      </c>
      <c r="J48" s="52">
        <v>1537348.61</v>
      </c>
      <c r="K48" s="50">
        <v>30</v>
      </c>
      <c r="L48" s="54">
        <f>+J48-K48</f>
        <v>1537318.61</v>
      </c>
      <c r="M48" s="92">
        <f t="shared" ref="M48:M49" si="4">L48/I48</f>
        <v>0.38688970165585684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</row>
    <row r="49" spans="1:86" s="27" customFormat="1" ht="35.1" customHeight="1" x14ac:dyDescent="0.25">
      <c r="A49" s="2"/>
      <c r="B49" s="29">
        <v>21</v>
      </c>
      <c r="C49" s="56" t="s">
        <v>20</v>
      </c>
      <c r="D49" s="119"/>
      <c r="E49" s="121"/>
      <c r="F49" s="138"/>
      <c r="G49" s="137"/>
      <c r="H49" s="137"/>
      <c r="I49" s="50">
        <v>1092200</v>
      </c>
      <c r="J49" s="52">
        <v>395931.31</v>
      </c>
      <c r="K49" s="50">
        <v>1.73</v>
      </c>
      <c r="L49" s="54">
        <f t="shared" ref="L49:L50" si="5">+J49-K49</f>
        <v>395929.58</v>
      </c>
      <c r="M49" s="92">
        <f t="shared" si="4"/>
        <v>0.36250648232924376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</row>
    <row r="50" spans="1:86" s="7" customFormat="1" ht="35.1" customHeight="1" x14ac:dyDescent="0.25">
      <c r="A50" s="2"/>
      <c r="B50" s="29"/>
      <c r="C50" s="56" t="s">
        <v>56</v>
      </c>
      <c r="D50" s="124"/>
      <c r="E50" s="125"/>
      <c r="F50" s="138"/>
      <c r="G50" s="137"/>
      <c r="H50" s="137"/>
      <c r="I50" s="50">
        <f>5189345-I49-I48</f>
        <v>123613</v>
      </c>
      <c r="J50" s="52">
        <v>159736.37</v>
      </c>
      <c r="K50" s="50">
        <v>0</v>
      </c>
      <c r="L50" s="54">
        <f t="shared" si="5"/>
        <v>159736.37</v>
      </c>
      <c r="M50" s="62" t="s">
        <v>57</v>
      </c>
    </row>
    <row r="51" spans="1:86" s="45" customFormat="1" ht="34.5" customHeight="1" x14ac:dyDescent="0.25">
      <c r="A51" s="41"/>
      <c r="B51" s="65"/>
      <c r="C51" s="66"/>
      <c r="D51" s="66"/>
      <c r="E51" s="101"/>
      <c r="F51" s="66"/>
      <c r="G51" s="66"/>
      <c r="H51" s="67" t="s">
        <v>70</v>
      </c>
      <c r="I51" s="68">
        <f>SUM(I48:I50)</f>
        <v>5189345</v>
      </c>
      <c r="J51" s="78">
        <f>SUM(J48:J50)</f>
        <v>2093016.29</v>
      </c>
      <c r="K51" s="78">
        <f>SUM(K48:K50)</f>
        <v>31.73</v>
      </c>
      <c r="L51" s="78">
        <f>SUM(L48:L50)</f>
        <v>2092984.56</v>
      </c>
      <c r="M51" s="109">
        <f>L51/I51</f>
        <v>0.40332345604310371</v>
      </c>
    </row>
    <row r="52" spans="1:86" s="27" customFormat="1" ht="35.1" customHeight="1" x14ac:dyDescent="0.25">
      <c r="A52" s="2"/>
      <c r="B52" s="29">
        <v>22</v>
      </c>
      <c r="C52" s="38" t="s">
        <v>37</v>
      </c>
      <c r="D52" s="118" t="s">
        <v>77</v>
      </c>
      <c r="E52" s="120" t="s">
        <v>78</v>
      </c>
      <c r="F52" s="122">
        <v>42539</v>
      </c>
      <c r="G52" s="122">
        <v>42719</v>
      </c>
      <c r="H52" s="122">
        <v>42720</v>
      </c>
      <c r="I52" s="50">
        <v>3087000</v>
      </c>
      <c r="J52" s="60">
        <v>2558205.2900000019</v>
      </c>
      <c r="K52" s="57">
        <v>0</v>
      </c>
      <c r="L52" s="112">
        <f>J52-K52</f>
        <v>2558205.2900000019</v>
      </c>
      <c r="M52" s="92">
        <f>L52/I52</f>
        <v>0.82870271784904503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</row>
    <row r="53" spans="1:86" s="27" customFormat="1" ht="35.1" customHeight="1" x14ac:dyDescent="0.25">
      <c r="A53" s="2"/>
      <c r="B53" s="29"/>
      <c r="C53" s="34" t="s">
        <v>56</v>
      </c>
      <c r="D53" s="119"/>
      <c r="E53" s="121"/>
      <c r="F53" s="123"/>
      <c r="G53" s="123"/>
      <c r="H53" s="123"/>
      <c r="I53" s="50">
        <v>63000</v>
      </c>
      <c r="J53" s="50">
        <v>63000</v>
      </c>
      <c r="K53" s="50">
        <v>0</v>
      </c>
      <c r="L53" s="112">
        <f>J53-K53</f>
        <v>63000</v>
      </c>
      <c r="M53" s="92" t="s">
        <v>57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</row>
    <row r="54" spans="1:86" s="45" customFormat="1" ht="34.5" customHeight="1" x14ac:dyDescent="0.25">
      <c r="A54" s="41"/>
      <c r="B54" s="75"/>
      <c r="C54" s="76"/>
      <c r="D54" s="76"/>
      <c r="E54" s="100"/>
      <c r="F54" s="76"/>
      <c r="G54" s="76"/>
      <c r="H54" s="77" t="s">
        <v>79</v>
      </c>
      <c r="I54" s="78">
        <f>SUM(I52:I53)</f>
        <v>3150000</v>
      </c>
      <c r="J54" s="78">
        <f>SUM(J52:J53)</f>
        <v>2621205.2900000019</v>
      </c>
      <c r="K54" s="79">
        <f>SUM(K52:K53)</f>
        <v>0</v>
      </c>
      <c r="L54" s="78">
        <f>SUM(L52:L53)</f>
        <v>2621205.2900000019</v>
      </c>
      <c r="M54" s="80">
        <f>L54/I54</f>
        <v>0.83212866349206405</v>
      </c>
    </row>
    <row r="55" spans="1:86" s="27" customFormat="1" ht="35.1" customHeight="1" x14ac:dyDescent="0.25">
      <c r="A55" s="2"/>
      <c r="B55" s="29">
        <v>23</v>
      </c>
      <c r="C55" s="38" t="s">
        <v>17</v>
      </c>
      <c r="D55" s="118" t="s">
        <v>82</v>
      </c>
      <c r="E55" s="120" t="s">
        <v>83</v>
      </c>
      <c r="F55" s="122">
        <v>42826</v>
      </c>
      <c r="G55" s="122">
        <v>43005</v>
      </c>
      <c r="H55" s="122">
        <v>43007</v>
      </c>
      <c r="I55" s="50">
        <v>2311080</v>
      </c>
      <c r="J55" s="50">
        <v>36330</v>
      </c>
      <c r="K55" s="57">
        <v>0</v>
      </c>
      <c r="L55" s="112">
        <f>J55-K55</f>
        <v>36330</v>
      </c>
      <c r="M55" s="92">
        <f>L55/I55</f>
        <v>1.5719923152811673E-2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</row>
    <row r="56" spans="1:86" s="27" customFormat="1" ht="35.1" customHeight="1" x14ac:dyDescent="0.25">
      <c r="A56" s="2"/>
      <c r="B56" s="29"/>
      <c r="C56" s="34" t="s">
        <v>56</v>
      </c>
      <c r="D56" s="119"/>
      <c r="E56" s="121"/>
      <c r="F56" s="123"/>
      <c r="G56" s="123"/>
      <c r="H56" s="123"/>
      <c r="I56" s="50">
        <v>47000</v>
      </c>
      <c r="J56" s="50">
        <v>2730</v>
      </c>
      <c r="K56" s="50">
        <v>0</v>
      </c>
      <c r="L56" s="112">
        <f>J56-K56</f>
        <v>2730</v>
      </c>
      <c r="M56" s="92" t="s">
        <v>57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</row>
    <row r="57" spans="1:86" s="45" customFormat="1" ht="34.5" customHeight="1" x14ac:dyDescent="0.25">
      <c r="A57" s="41"/>
      <c r="B57" s="75"/>
      <c r="C57" s="76"/>
      <c r="D57" s="76"/>
      <c r="E57" s="100"/>
      <c r="F57" s="76"/>
      <c r="G57" s="76"/>
      <c r="H57" s="77" t="s">
        <v>84</v>
      </c>
      <c r="I57" s="78">
        <f>SUM(I55:I56)</f>
        <v>2358080</v>
      </c>
      <c r="J57" s="78">
        <f>SUM(J55:J56)</f>
        <v>39060</v>
      </c>
      <c r="K57" s="79">
        <f>SUM(K55:K56)</f>
        <v>0</v>
      </c>
      <c r="L57" s="78">
        <f>SUM(L55:L56)</f>
        <v>39060</v>
      </c>
      <c r="M57" s="80">
        <f>L57/I57</f>
        <v>1.6564323517437914E-2</v>
      </c>
    </row>
    <row r="58" spans="1:86" s="45" customFormat="1" ht="34.5" customHeight="1" x14ac:dyDescent="0.25">
      <c r="A58" s="41"/>
      <c r="B58" s="29">
        <v>24</v>
      </c>
      <c r="C58" s="116" t="s">
        <v>17</v>
      </c>
      <c r="D58" s="147" t="s">
        <v>85</v>
      </c>
      <c r="E58" s="120" t="s">
        <v>86</v>
      </c>
      <c r="F58" s="122">
        <v>43594</v>
      </c>
      <c r="G58" s="149">
        <v>43776</v>
      </c>
      <c r="H58" s="122">
        <v>43777</v>
      </c>
      <c r="I58" s="115">
        <v>5355950</v>
      </c>
      <c r="J58" s="113">
        <v>1270765.79</v>
      </c>
      <c r="K58" s="50">
        <v>0</v>
      </c>
      <c r="L58" s="113">
        <v>1270765.79</v>
      </c>
      <c r="M58" s="117">
        <f>L58/I58</f>
        <v>0.23726244457099116</v>
      </c>
    </row>
    <row r="59" spans="1:86" s="45" customFormat="1" ht="34.5" customHeight="1" x14ac:dyDescent="0.25">
      <c r="A59" s="41"/>
      <c r="B59" s="29"/>
      <c r="C59" s="116" t="s">
        <v>56</v>
      </c>
      <c r="D59" s="148"/>
      <c r="E59" s="125"/>
      <c r="F59" s="123"/>
      <c r="G59" s="150"/>
      <c r="H59" s="146"/>
      <c r="I59" s="114">
        <v>223000</v>
      </c>
      <c r="J59" s="113">
        <v>83683.179999999993</v>
      </c>
      <c r="K59" s="50">
        <v>0</v>
      </c>
      <c r="L59" s="113">
        <v>83683.179999999993</v>
      </c>
      <c r="M59" s="117">
        <f>L59/I59</f>
        <v>0.37526089686098651</v>
      </c>
    </row>
    <row r="60" spans="1:86" s="45" customFormat="1" ht="34.5" customHeight="1" x14ac:dyDescent="0.25">
      <c r="A60" s="41"/>
      <c r="B60" s="75"/>
      <c r="C60" s="76"/>
      <c r="D60" s="76"/>
      <c r="E60" s="100"/>
      <c r="F60" s="76"/>
      <c r="G60" s="76"/>
      <c r="H60" s="77" t="s">
        <v>84</v>
      </c>
      <c r="I60" s="78">
        <f>SUM(I58:I59)</f>
        <v>5578950</v>
      </c>
      <c r="J60" s="78">
        <f>SUM(J58:J59)</f>
        <v>1354448.97</v>
      </c>
      <c r="K60" s="79">
        <f>SUM(K58:K59)</f>
        <v>0</v>
      </c>
      <c r="L60" s="78">
        <f>SUM(L58:L59)</f>
        <v>1354448.97</v>
      </c>
      <c r="M60" s="80">
        <f>L60/I60</f>
        <v>0.24277847444411582</v>
      </c>
    </row>
    <row r="61" spans="1:86" s="45" customFormat="1" ht="34.5" customHeight="1" x14ac:dyDescent="0.25">
      <c r="A61" s="41"/>
      <c r="B61" s="42"/>
      <c r="C61" s="43"/>
      <c r="D61" s="43"/>
      <c r="E61" s="102"/>
      <c r="F61" s="43"/>
      <c r="G61" s="43"/>
      <c r="H61" s="44" t="s">
        <v>81</v>
      </c>
      <c r="I61" s="89">
        <f>+I54+I51+I47+I44+I41+I35+I31+I21+I18+I16+I14+I12+I57</f>
        <v>111481584.57143383</v>
      </c>
      <c r="J61" s="90"/>
      <c r="K61" s="91"/>
      <c r="L61" s="89">
        <f>+L54+L51+L47+L44+L41+L35+L31+L21+L18+L16+L14+L12+L57+L60</f>
        <v>46544480.597024955</v>
      </c>
      <c r="M61" s="81">
        <f>L61/I61</f>
        <v>0.41750824385888363</v>
      </c>
    </row>
    <row r="62" spans="1:86" s="7" customFormat="1" ht="24" customHeight="1" x14ac:dyDescent="0.25">
      <c r="A62" s="2"/>
      <c r="B62" s="47" t="s">
        <v>55</v>
      </c>
      <c r="C62" s="7" t="s">
        <v>87</v>
      </c>
      <c r="D62" s="39"/>
      <c r="E62" s="103"/>
      <c r="F62" s="39"/>
      <c r="G62" s="39"/>
      <c r="H62" s="39"/>
      <c r="I62" s="26"/>
      <c r="J62" s="46"/>
      <c r="K62" s="48"/>
      <c r="L62" s="26"/>
      <c r="M62" s="26"/>
    </row>
    <row r="63" spans="1:86" s="7" customFormat="1" ht="24" customHeight="1" x14ac:dyDescent="0.25">
      <c r="A63" s="2"/>
      <c r="B63" s="47" t="s">
        <v>75</v>
      </c>
      <c r="C63" s="7" t="s">
        <v>76</v>
      </c>
      <c r="D63" s="39"/>
      <c r="E63" s="103"/>
      <c r="F63" s="39"/>
      <c r="G63" s="39"/>
      <c r="H63" s="39"/>
      <c r="I63" s="48"/>
      <c r="J63" s="48"/>
      <c r="K63" s="48"/>
      <c r="L63" s="48"/>
      <c r="M63" s="48"/>
    </row>
    <row r="64" spans="1:86" x14ac:dyDescent="0.25">
      <c r="C64" s="15"/>
      <c r="D64" s="11"/>
      <c r="E64" s="104"/>
      <c r="F64" s="11"/>
      <c r="G64" s="11"/>
      <c r="H64" s="11"/>
      <c r="I64" s="11"/>
      <c r="J64" s="11"/>
      <c r="K64" s="11"/>
      <c r="L64" s="11"/>
      <c r="M64" s="11"/>
    </row>
    <row r="65" spans="3:13" x14ac:dyDescent="0.25">
      <c r="C65" s="15" t="s">
        <v>30</v>
      </c>
      <c r="D65" s="11"/>
      <c r="E65" s="104"/>
      <c r="F65" s="11"/>
      <c r="G65" s="11"/>
      <c r="H65" s="11"/>
      <c r="I65" s="16"/>
      <c r="J65" s="16"/>
      <c r="K65" s="16"/>
      <c r="L65" s="16"/>
      <c r="M65" s="16"/>
    </row>
    <row r="66" spans="3:13" x14ac:dyDescent="0.25">
      <c r="C66" s="15"/>
      <c r="D66" s="11"/>
      <c r="E66" s="104"/>
      <c r="F66" s="11"/>
      <c r="G66" s="11"/>
      <c r="H66" s="11"/>
      <c r="I66" s="16"/>
      <c r="J66" s="16"/>
      <c r="K66" s="16"/>
      <c r="L66" s="16"/>
      <c r="M66" s="16"/>
    </row>
    <row r="67" spans="3:13" x14ac:dyDescent="0.25">
      <c r="C67" s="17"/>
      <c r="D67" s="11"/>
      <c r="E67" s="104"/>
      <c r="F67" s="11"/>
      <c r="G67" s="11"/>
      <c r="H67" s="11"/>
      <c r="I67" s="16"/>
      <c r="J67" s="16"/>
      <c r="K67" s="16"/>
      <c r="L67" s="16"/>
      <c r="M67" s="16"/>
    </row>
    <row r="68" spans="3:13" x14ac:dyDescent="0.25">
      <c r="C68" s="11"/>
      <c r="D68" s="11"/>
      <c r="E68" s="104"/>
      <c r="F68" s="11"/>
      <c r="G68" s="11"/>
      <c r="H68" s="11"/>
      <c r="I68" s="11"/>
      <c r="J68" s="11"/>
      <c r="K68" s="11"/>
      <c r="L68" s="11"/>
      <c r="M68" s="11"/>
    </row>
    <row r="69" spans="3:13" x14ac:dyDescent="0.25">
      <c r="C69" s="18"/>
      <c r="D69" s="10"/>
      <c r="E69" s="105"/>
      <c r="F69" s="10"/>
      <c r="G69" s="10"/>
      <c r="H69" s="10"/>
      <c r="I69" s="12"/>
      <c r="J69" s="12"/>
      <c r="K69" s="12"/>
      <c r="L69" s="12"/>
      <c r="M69" s="12"/>
    </row>
    <row r="85" spans="10:11" x14ac:dyDescent="0.25">
      <c r="J85" s="40"/>
      <c r="K85" s="40"/>
    </row>
  </sheetData>
  <mergeCells count="65">
    <mergeCell ref="H58:H59"/>
    <mergeCell ref="D58:D59"/>
    <mergeCell ref="E58:E59"/>
    <mergeCell ref="F58:F59"/>
    <mergeCell ref="G58:G59"/>
    <mergeCell ref="D52:D53"/>
    <mergeCell ref="E52:E53"/>
    <mergeCell ref="F52:F53"/>
    <mergeCell ref="G52:G53"/>
    <mergeCell ref="H52:H53"/>
    <mergeCell ref="D19:D20"/>
    <mergeCell ref="E19:E20"/>
    <mergeCell ref="F19:F20"/>
    <mergeCell ref="G19:G20"/>
    <mergeCell ref="H19:H20"/>
    <mergeCell ref="G42:G43"/>
    <mergeCell ref="H42:H43"/>
    <mergeCell ref="D39:D40"/>
    <mergeCell ref="E39:E40"/>
    <mergeCell ref="F39:F40"/>
    <mergeCell ref="G39:G40"/>
    <mergeCell ref="H39:H40"/>
    <mergeCell ref="D42:D43"/>
    <mergeCell ref="E42:E43"/>
    <mergeCell ref="F42:F43"/>
    <mergeCell ref="G22:G30"/>
    <mergeCell ref="H22:H30"/>
    <mergeCell ref="D32:D34"/>
    <mergeCell ref="E32:E34"/>
    <mergeCell ref="F32:F34"/>
    <mergeCell ref="G32:G34"/>
    <mergeCell ref="H32:H34"/>
    <mergeCell ref="D22:D30"/>
    <mergeCell ref="E22:E30"/>
    <mergeCell ref="F22:F30"/>
    <mergeCell ref="G48:G50"/>
    <mergeCell ref="H48:H50"/>
    <mergeCell ref="D45:D46"/>
    <mergeCell ref="E45:E46"/>
    <mergeCell ref="F45:F46"/>
    <mergeCell ref="G45:G46"/>
    <mergeCell ref="H45:H46"/>
    <mergeCell ref="D48:D50"/>
    <mergeCell ref="E48:E50"/>
    <mergeCell ref="F48:F50"/>
    <mergeCell ref="B2:M2"/>
    <mergeCell ref="B9:C10"/>
    <mergeCell ref="D9:E10"/>
    <mergeCell ref="F9:F10"/>
    <mergeCell ref="H9:H10"/>
    <mergeCell ref="I9:I10"/>
    <mergeCell ref="L9:M9"/>
    <mergeCell ref="G9:G10"/>
    <mergeCell ref="J9:J10"/>
    <mergeCell ref="K9:K10"/>
    <mergeCell ref="D36:D37"/>
    <mergeCell ref="E36:E37"/>
    <mergeCell ref="F36:F37"/>
    <mergeCell ref="G36:G37"/>
    <mergeCell ref="H36:H37"/>
    <mergeCell ref="D55:D56"/>
    <mergeCell ref="E55:E56"/>
    <mergeCell ref="F55:F56"/>
    <mergeCell ref="G55:G56"/>
    <mergeCell ref="H55:H56"/>
  </mergeCells>
  <printOptions horizontalCentered="1"/>
  <pageMargins left="0.51181102362204722" right="0.51181102362204722" top="1.8110236220472442" bottom="0.78740157480314965" header="0.43307086614173229" footer="0.43307086614173229"/>
  <pageSetup paperSize="8" scale="63" fitToHeight="0" orientation="landscape" r:id="rId1"/>
  <headerFooter>
    <oddHeader>&amp;L&amp;G&amp;C&amp;G&amp;R&amp;G</oddHeader>
    <oddFooter>&amp;C&amp;16Autorità di Certificazione del FEG in Italia&amp;10
&amp;"Arial,Corsivo"&amp;14Registro contabile delle spese certificate</oddFooter>
  </headerFooter>
  <rowBreaks count="1" manualBreakCount="1">
    <brk id="35" min="1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Registro spese certificate</vt:lpstr>
      <vt:lpstr>'Registro spese certificate'!Area_stampa</vt:lpstr>
      <vt:lpstr>'Registro spese certificate'!Titoli_stampa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elena</cp:lastModifiedBy>
  <cp:lastPrinted>2015-07-20T10:57:35Z</cp:lastPrinted>
  <dcterms:created xsi:type="dcterms:W3CDTF">2011-10-12T10:06:08Z</dcterms:created>
  <dcterms:modified xsi:type="dcterms:W3CDTF">2020-06-03T15:13:55Z</dcterms:modified>
</cp:coreProperties>
</file>